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A506904-FEF2-4A60-9757-F9C69AB129C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在庫管理表" sheetId="1" r:id="rId1"/>
  </sheets>
  <definedNames>
    <definedName name="_xlnm.Print_Titles" localSheetId="0">在庫管理表!$5:$5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6" i="1" l="1"/>
  <c r="M6" i="1" s="1"/>
  <c r="G7" i="1"/>
  <c r="I7" i="1" s="1"/>
  <c r="J7" i="1" s="1"/>
  <c r="L30" i="1"/>
  <c r="M30" i="1" s="1"/>
  <c r="N30" i="1" s="1"/>
  <c r="G30" i="1"/>
  <c r="I30" i="1" s="1"/>
  <c r="L29" i="1"/>
  <c r="M29" i="1" s="1"/>
  <c r="N29" i="1" s="1"/>
  <c r="G29" i="1"/>
  <c r="I29" i="1" s="1"/>
  <c r="J29" i="1" s="1"/>
  <c r="L28" i="1"/>
  <c r="M28" i="1" s="1"/>
  <c r="N28" i="1" s="1"/>
  <c r="G28" i="1"/>
  <c r="I28" i="1" s="1"/>
  <c r="J28" i="1" s="1"/>
  <c r="L27" i="1"/>
  <c r="M27" i="1" s="1"/>
  <c r="N27" i="1" s="1"/>
  <c r="G27" i="1"/>
  <c r="I27" i="1" s="1"/>
  <c r="L26" i="1"/>
  <c r="M26" i="1" s="1"/>
  <c r="N26" i="1" s="1"/>
  <c r="G26" i="1"/>
  <c r="I26" i="1" s="1"/>
  <c r="L25" i="1"/>
  <c r="M25" i="1" s="1"/>
  <c r="N25" i="1" s="1"/>
  <c r="G25" i="1"/>
  <c r="I25" i="1" s="1"/>
  <c r="L24" i="1"/>
  <c r="M24" i="1" s="1"/>
  <c r="N24" i="1" s="1"/>
  <c r="G24" i="1"/>
  <c r="I24" i="1" s="1"/>
  <c r="L23" i="1"/>
  <c r="M23" i="1" s="1"/>
  <c r="N23" i="1" s="1"/>
  <c r="G23" i="1"/>
  <c r="I23" i="1" s="1"/>
  <c r="L22" i="1"/>
  <c r="M22" i="1" s="1"/>
  <c r="N22" i="1" s="1"/>
  <c r="G22" i="1"/>
  <c r="I22" i="1" s="1"/>
  <c r="J22" i="1" s="1"/>
  <c r="L21" i="1"/>
  <c r="M21" i="1" s="1"/>
  <c r="N21" i="1" s="1"/>
  <c r="G21" i="1"/>
  <c r="I21" i="1" s="1"/>
  <c r="L20" i="1"/>
  <c r="M20" i="1" s="1"/>
  <c r="N20" i="1" s="1"/>
  <c r="G20" i="1"/>
  <c r="I20" i="1" s="1"/>
  <c r="L19" i="1"/>
  <c r="M19" i="1" s="1"/>
  <c r="N19" i="1" s="1"/>
  <c r="G19" i="1"/>
  <c r="I19" i="1" s="1"/>
  <c r="J19" i="1" s="1"/>
  <c r="L18" i="1"/>
  <c r="M18" i="1" s="1"/>
  <c r="N18" i="1" s="1"/>
  <c r="G18" i="1"/>
  <c r="I18" i="1" s="1"/>
  <c r="J18" i="1" s="1"/>
  <c r="L17" i="1"/>
  <c r="M17" i="1" s="1"/>
  <c r="N17" i="1" s="1"/>
  <c r="G17" i="1"/>
  <c r="I17" i="1" s="1"/>
  <c r="L16" i="1"/>
  <c r="M16" i="1" s="1"/>
  <c r="N16" i="1" s="1"/>
  <c r="G16" i="1"/>
  <c r="L15" i="1"/>
  <c r="M15" i="1" s="1"/>
  <c r="N15" i="1" s="1"/>
  <c r="G15" i="1"/>
  <c r="I15" i="1" s="1"/>
  <c r="L14" i="1"/>
  <c r="M14" i="1" s="1"/>
  <c r="N14" i="1" s="1"/>
  <c r="G14" i="1"/>
  <c r="I14" i="1" s="1"/>
  <c r="L13" i="1"/>
  <c r="M13" i="1" s="1"/>
  <c r="N13" i="1" s="1"/>
  <c r="G13" i="1"/>
  <c r="I13" i="1" s="1"/>
  <c r="L12" i="1"/>
  <c r="M12" i="1" s="1"/>
  <c r="N12" i="1" s="1"/>
  <c r="G12" i="1"/>
  <c r="I12" i="1" s="1"/>
  <c r="J12" i="1" s="1"/>
  <c r="U16" i="1"/>
  <c r="L11" i="1"/>
  <c r="M11" i="1" s="1"/>
  <c r="N11" i="1" s="1"/>
  <c r="G11" i="1"/>
  <c r="I11" i="1" s="1"/>
  <c r="J11" i="1" s="1"/>
  <c r="L10" i="1"/>
  <c r="M10" i="1" s="1"/>
  <c r="N10" i="1" s="1"/>
  <c r="G10" i="1"/>
  <c r="I10" i="1" s="1"/>
  <c r="L9" i="1"/>
  <c r="M9" i="1" s="1"/>
  <c r="N9" i="1" s="1"/>
  <c r="G9" i="1"/>
  <c r="L8" i="1"/>
  <c r="M8" i="1" s="1"/>
  <c r="N8" i="1" s="1"/>
  <c r="G8" i="1"/>
  <c r="L7" i="1"/>
  <c r="M7" i="1" s="1"/>
  <c r="N7" i="1" s="1"/>
  <c r="G6" i="1"/>
  <c r="I6" i="1" s="1"/>
  <c r="J27" i="1" l="1"/>
  <c r="J20" i="1"/>
  <c r="I16" i="1"/>
  <c r="J16" i="1" s="1"/>
  <c r="J21" i="1"/>
  <c r="J30" i="1"/>
  <c r="J13" i="1"/>
  <c r="J14" i="1"/>
  <c r="I9" i="1"/>
  <c r="J9" i="1" s="1"/>
  <c r="I8" i="1"/>
  <c r="J8" i="1" s="1"/>
  <c r="J15" i="1"/>
  <c r="J25" i="1"/>
  <c r="J23" i="1"/>
  <c r="J24" i="1"/>
  <c r="J17" i="1"/>
  <c r="J26" i="1"/>
  <c r="J10" i="1"/>
  <c r="U14" i="1"/>
  <c r="N6" i="1"/>
  <c r="U13" i="1"/>
  <c r="U15" i="1"/>
  <c r="J6" i="1"/>
  <c r="U12" i="1" l="1"/>
</calcChain>
</file>

<file path=xl/sharedStrings.xml><?xml version="1.0" encoding="utf-8"?>
<sst xmlns="http://schemas.openxmlformats.org/spreadsheetml/2006/main" count="65" uniqueCount="60">
  <si>
    <t>設定</t>
  </si>
  <si>
    <t>分析期間(日数)</t>
  </si>
  <si>
    <t>デッド判定(滞留日数)</t>
  </si>
  <si>
    <t>長期滞留(滞留日数)</t>
  </si>
  <si>
    <t>商品名</t>
  </si>
  <si>
    <t>SKU</t>
  </si>
  <si>
    <t>カテゴリ</t>
  </si>
  <si>
    <t>期首在庫
(数量)</t>
  </si>
  <si>
    <t>期末在庫
(数量)</t>
  </si>
  <si>
    <t>平均在庫
(数量)</t>
  </si>
  <si>
    <t>売上原価
(円)</t>
  </si>
  <si>
    <t>在庫回転率</t>
  </si>
  <si>
    <t>在庫回転日数</t>
  </si>
  <si>
    <t>最終出庫日</t>
  </si>
  <si>
    <t>滞留日数</t>
  </si>
  <si>
    <t>滞留区分</t>
  </si>
  <si>
    <t>デッド警告</t>
  </si>
  <si>
    <t>メモ</t>
  </si>
  <si>
    <t>定番Tシャツ</t>
  </si>
  <si>
    <t>TS-001</t>
  </si>
  <si>
    <t>アパレル</t>
  </si>
  <si>
    <t>売れ筋</t>
  </si>
  <si>
    <t>KPI（商品別表から自動集計）</t>
  </si>
  <si>
    <t>季節限定パーカー</t>
  </si>
  <si>
    <t>PK-102</t>
  </si>
  <si>
    <t>冬物在庫過多</t>
  </si>
  <si>
    <t>平均回転率</t>
  </si>
  <si>
    <t>スマホケース</t>
  </si>
  <si>
    <t>SP-550</t>
  </si>
  <si>
    <t>アクセサリ</t>
  </si>
  <si>
    <t>安定商品</t>
  </si>
  <si>
    <t>デッドSKU数</t>
  </si>
  <si>
    <t>旧モデル充電器</t>
  </si>
  <si>
    <t>CH-009</t>
  </si>
  <si>
    <t>ガジェット</t>
  </si>
  <si>
    <t>処分候補</t>
  </si>
  <si>
    <t>長期滞留SKU数</t>
  </si>
  <si>
    <t>ギフト包装材</t>
  </si>
  <si>
    <t>GF-020</t>
  </si>
  <si>
    <t>資材</t>
  </si>
  <si>
    <t>まとめ買い多い</t>
  </si>
  <si>
    <t>滞留在庫(数量)</t>
  </si>
  <si>
    <t>Bluetoothイヤホン</t>
  </si>
  <si>
    <t>BT-777</t>
  </si>
  <si>
    <t>高単価商品</t>
  </si>
  <si>
    <t>回転率ワースト(最小)</t>
  </si>
  <si>
    <t>スポーツキャップ</t>
  </si>
  <si>
    <t>CP-321</t>
  </si>
  <si>
    <t>春先需要増</t>
  </si>
  <si>
    <t>PCスタンド</t>
  </si>
  <si>
    <t>PC-888</t>
  </si>
  <si>
    <t>回転鈍化</t>
  </si>
  <si>
    <t>LEDデスクライト</t>
  </si>
  <si>
    <t>LD-450</t>
  </si>
  <si>
    <t>家電</t>
  </si>
  <si>
    <t>法人需要あり</t>
  </si>
  <si>
    <t>アウトレットバッグ</t>
  </si>
  <si>
    <t>BG-999</t>
  </si>
  <si>
    <t>デッド候補</t>
  </si>
  <si>
    <t>在庫回転率・滞留管理型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</si>
</sst>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.0"/>
  </numFmts>
  <fonts count="8" x14ac:knownFonts="1">
    <font>
      <sz val="11"/>
      <color theme="1"/>
      <name val="ＭＳ Ｐゴシック"/>
      <family val="2"/>
      <scheme val="minor"/>
    </font>
    <font>
      <sz val="10"/>
      <color rgb="FF555555"/>
      <name val="ＭＳ Ｐゴシック"/>
      <family val="3"/>
      <charset val="128"/>
    </font>
    <font>
      <b/>
      <sz val="11"/>
      <color rgb="FFFFFFFF"/>
      <name val="ＭＳ Ｐゴシック"/>
      <family val="3"/>
      <charset val="128"/>
    </font>
    <font>
      <b/>
      <sz val="11"/>
      <color rgb="FF1F4E79"/>
      <name val="ＭＳ Ｐゴシック"/>
      <family val="3"/>
      <charset val="128"/>
    </font>
    <font>
      <b/>
      <sz val="11"/>
      <color rgb="FF9C000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E7EFFA"/>
      </patternFill>
    </fill>
  </fills>
  <borders count="14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</borders>
  <cellStyleXfs count="3">
    <xf numFmtId="0" fontId="0" fillId="0" borderId="0"/>
    <xf numFmtId="6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</cellStyleXfs>
  <cellXfs count="54"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1" fillId="0" borderId="0" xfId="0" applyFont="1" applyAlignment="1"/>
    <xf numFmtId="0" fontId="7" fillId="0" borderId="0" xfId="0" applyFont="1"/>
    <xf numFmtId="0" fontId="0" fillId="3" borderId="2" xfId="0" applyFill="1" applyBorder="1" applyAlignment="1">
      <alignment horizontal="center" vertical="center" wrapText="1"/>
    </xf>
    <xf numFmtId="1" fontId="0" fillId="3" borderId="2" xfId="0" applyNumberFormat="1" applyFill="1" applyBorder="1" applyAlignment="1">
      <alignment horizontal="right" vertical="center" wrapText="1" indent="1"/>
    </xf>
    <xf numFmtId="1" fontId="0" fillId="0" borderId="2" xfId="0" applyNumberFormat="1" applyBorder="1" applyAlignment="1">
      <alignment horizontal="right" vertical="center" wrapText="1" indent="1"/>
    </xf>
    <xf numFmtId="6" fontId="0" fillId="3" borderId="2" xfId="1" applyFont="1" applyFill="1" applyBorder="1" applyAlignment="1">
      <alignment horizontal="right" vertical="center" wrapText="1" indent="1"/>
    </xf>
    <xf numFmtId="9" fontId="0" fillId="0" borderId="2" xfId="2" applyFont="1" applyBorder="1" applyAlignment="1">
      <alignment horizontal="right" vertical="center" wrapText="1" indent="1"/>
    </xf>
    <xf numFmtId="176" fontId="0" fillId="0" borderId="2" xfId="0" applyNumberFormat="1" applyBorder="1" applyAlignment="1">
      <alignment horizontal="right" vertical="center" wrapText="1" indent="1"/>
    </xf>
    <xf numFmtId="14" fontId="0" fillId="3" borderId="2" xfId="0" applyNumberFormat="1" applyFill="1" applyBorder="1" applyAlignment="1">
      <alignment horizontal="right" vertical="center" wrapText="1" inden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0" fillId="3" borderId="2" xfId="0" applyNumberFormat="1" applyFill="1" applyBorder="1" applyAlignment="1">
      <alignment vertical="center" wrapText="1"/>
    </xf>
    <xf numFmtId="1" fontId="0" fillId="0" borderId="2" xfId="0" applyNumberFormat="1" applyBorder="1" applyAlignment="1">
      <alignment vertical="center" wrapText="1"/>
    </xf>
    <xf numFmtId="3" fontId="0" fillId="3" borderId="2" xfId="0" applyNumberFormat="1" applyFill="1" applyBorder="1" applyAlignment="1">
      <alignment vertical="center" wrapText="1"/>
    </xf>
    <xf numFmtId="2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vertical="center" wrapText="1"/>
    </xf>
    <xf numFmtId="14" fontId="0" fillId="3" borderId="2" xfId="0" applyNumberFormat="1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0" fillId="3" borderId="5" xfId="0" applyFill="1" applyBorder="1" applyAlignment="1">
      <alignment vertical="center" wrapText="1"/>
    </xf>
    <xf numFmtId="0" fontId="0" fillId="3" borderId="6" xfId="0" applyFill="1" applyBorder="1" applyAlignment="1">
      <alignment horizontal="center" vertical="center" wrapText="1"/>
    </xf>
    <xf numFmtId="1" fontId="0" fillId="3" borderId="6" xfId="0" applyNumberFormat="1" applyFill="1" applyBorder="1" applyAlignment="1">
      <alignment vertical="center" wrapText="1"/>
    </xf>
    <xf numFmtId="1" fontId="0" fillId="0" borderId="6" xfId="0" applyNumberFormat="1" applyBorder="1" applyAlignment="1">
      <alignment vertical="center" wrapText="1"/>
    </xf>
    <xf numFmtId="3" fontId="0" fillId="3" borderId="6" xfId="0" applyNumberFormat="1" applyFill="1" applyBorder="1" applyAlignment="1">
      <alignment vertical="center" wrapText="1"/>
    </xf>
    <xf numFmtId="2" fontId="0" fillId="0" borderId="6" xfId="0" applyNumberFormat="1" applyBorder="1" applyAlignment="1">
      <alignment vertical="center" wrapText="1"/>
    </xf>
    <xf numFmtId="176" fontId="0" fillId="0" borderId="6" xfId="0" applyNumberFormat="1" applyBorder="1" applyAlignment="1">
      <alignment vertical="center" wrapText="1"/>
    </xf>
    <xf numFmtId="14" fontId="0" fillId="3" borderId="6" xfId="0" applyNumberFormat="1" applyFill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0" fillId="3" borderId="7" xfId="0" applyFill="1" applyBorder="1" applyAlignment="1">
      <alignment vertical="center" wrapText="1"/>
    </xf>
    <xf numFmtId="0" fontId="0" fillId="3" borderId="9" xfId="0" applyFill="1" applyBorder="1" applyAlignment="1">
      <alignment horizontal="center" vertical="center" wrapText="1"/>
    </xf>
    <xf numFmtId="1" fontId="0" fillId="3" borderId="9" xfId="0" applyNumberFormat="1" applyFill="1" applyBorder="1" applyAlignment="1">
      <alignment horizontal="right" vertical="center" wrapText="1" indent="1"/>
    </xf>
    <xf numFmtId="1" fontId="0" fillId="0" borderId="9" xfId="0" applyNumberFormat="1" applyBorder="1" applyAlignment="1">
      <alignment horizontal="right" vertical="center" wrapText="1" indent="1"/>
    </xf>
    <xf numFmtId="6" fontId="0" fillId="3" borderId="9" xfId="1" applyFont="1" applyFill="1" applyBorder="1" applyAlignment="1">
      <alignment horizontal="right" vertical="center" wrapText="1" indent="1"/>
    </xf>
    <xf numFmtId="9" fontId="0" fillId="0" borderId="9" xfId="2" applyFont="1" applyBorder="1" applyAlignment="1">
      <alignment horizontal="right" vertical="center" wrapText="1" indent="1"/>
    </xf>
    <xf numFmtId="176" fontId="0" fillId="0" borderId="9" xfId="0" applyNumberFormat="1" applyBorder="1" applyAlignment="1">
      <alignment horizontal="right" vertical="center" wrapText="1" indent="1"/>
    </xf>
    <xf numFmtId="14" fontId="0" fillId="3" borderId="9" xfId="0" applyNumberFormat="1" applyFill="1" applyBorder="1" applyAlignment="1">
      <alignment horizontal="right" vertical="center" wrapText="1" indent="1"/>
    </xf>
    <xf numFmtId="0" fontId="0" fillId="0" borderId="9" xfId="0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3" borderId="10" xfId="0" applyFill="1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0" fillId="3" borderId="8" xfId="0" applyFill="1" applyBorder="1" applyAlignment="1">
      <alignment horizontal="left" vertical="center" wrapText="1" indent="1"/>
    </xf>
    <xf numFmtId="0" fontId="0" fillId="3" borderId="3" xfId="0" applyFill="1" applyBorder="1" applyAlignment="1">
      <alignment horizontal="left" vertical="center" wrapText="1" indent="1"/>
    </xf>
  </cellXfs>
  <cellStyles count="3">
    <cellStyle name="パーセント" xfId="2" builtinId="5"/>
    <cellStyle name="通貨" xfId="1" builtinId="7"/>
    <cellStyle name="標準" xfId="0" builtinId="0"/>
  </cellStyles>
  <dxfs count="5">
    <dxf>
      <fill>
        <patternFill patternType="solid">
          <fgColor rgb="FFFFE699"/>
        </patternFill>
      </fill>
    </dxf>
    <dxf>
      <fill>
        <patternFill patternType="solid">
          <fgColor rgb="FFF8CBAD"/>
        </patternFill>
      </fill>
    </dxf>
    <dxf>
      <fill>
        <patternFill patternType="solid">
          <fgColor rgb="FFFFE699"/>
        </patternFill>
      </fill>
    </dxf>
    <dxf>
      <fill>
        <patternFill patternType="solid">
          <fgColor rgb="FFF8CBAD"/>
        </patternFill>
      </fill>
    </dxf>
    <dxf>
      <fill>
        <patternFill patternType="solid">
          <fgColor rgb="FFFCE4D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U30"/>
  <sheetViews>
    <sheetView tabSelected="1" zoomScaleNormal="100" workbookViewId="0">
      <selection activeCell="C47" sqref="C47"/>
    </sheetView>
  </sheetViews>
  <sheetFormatPr defaultRowHeight="13.2" x14ac:dyDescent="0.2"/>
  <cols>
    <col min="1" max="1" width="2" customWidth="1"/>
    <col min="2" max="2" width="25.77734375" customWidth="1"/>
    <col min="3" max="3" width="14" customWidth="1"/>
    <col min="4" max="4" width="15.88671875" customWidth="1"/>
    <col min="5" max="7" width="12" customWidth="1"/>
    <col min="8" max="8" width="14.21875" customWidth="1"/>
    <col min="9" max="10" width="14" customWidth="1"/>
    <col min="11" max="11" width="16.33203125" customWidth="1"/>
    <col min="12" max="12" width="12" customWidth="1"/>
    <col min="13" max="13" width="14" customWidth="1"/>
    <col min="14" max="14" width="11.77734375" customWidth="1"/>
    <col min="15" max="18" width="14" customWidth="1"/>
    <col min="19" max="19" width="2" customWidth="1"/>
    <col min="20" max="20" width="18" customWidth="1"/>
    <col min="21" max="25" width="14" customWidth="1"/>
  </cols>
  <sheetData>
    <row r="2" spans="2:21" ht="21" x14ac:dyDescent="0.25">
      <c r="B2" s="8" t="s">
        <v>59</v>
      </c>
    </row>
    <row r="3" spans="2:21" x14ac:dyDescent="0.2">
      <c r="B3" s="7"/>
    </row>
    <row r="4" spans="2:21" ht="13.8" thickBot="1" x14ac:dyDescent="0.25"/>
    <row r="5" spans="2:21" ht="31.95" customHeight="1" thickBot="1" x14ac:dyDescent="0.25">
      <c r="B5" s="49" t="s">
        <v>4</v>
      </c>
      <c r="C5" s="50" t="s">
        <v>5</v>
      </c>
      <c r="D5" s="50" t="s">
        <v>6</v>
      </c>
      <c r="E5" s="50" t="s">
        <v>7</v>
      </c>
      <c r="F5" s="50" t="s">
        <v>8</v>
      </c>
      <c r="G5" s="50" t="s">
        <v>9</v>
      </c>
      <c r="H5" s="50" t="s">
        <v>10</v>
      </c>
      <c r="I5" s="50" t="s">
        <v>11</v>
      </c>
      <c r="J5" s="50" t="s">
        <v>12</v>
      </c>
      <c r="K5" s="50" t="s">
        <v>13</v>
      </c>
      <c r="L5" s="50" t="s">
        <v>14</v>
      </c>
      <c r="M5" s="50" t="s">
        <v>15</v>
      </c>
      <c r="N5" s="50" t="s">
        <v>16</v>
      </c>
      <c r="O5" s="51" t="s">
        <v>17</v>
      </c>
    </row>
    <row r="6" spans="2:21" x14ac:dyDescent="0.2">
      <c r="B6" s="52" t="s">
        <v>18</v>
      </c>
      <c r="C6" s="39" t="s">
        <v>19</v>
      </c>
      <c r="D6" s="39" t="s">
        <v>20</v>
      </c>
      <c r="E6" s="40">
        <v>120</v>
      </c>
      <c r="F6" s="40">
        <v>60</v>
      </c>
      <c r="G6" s="41">
        <f t="shared" ref="G6:G30" si="0">IF(OR(E6="",F6=""),"",(E6+F6)/2)</f>
        <v>90</v>
      </c>
      <c r="H6" s="42">
        <v>180000</v>
      </c>
      <c r="I6" s="43">
        <f>IF(OR(E6="",F6="",G6="",G6=0),"",(E6-F6)/G6)</f>
        <v>0.66666666666666663</v>
      </c>
      <c r="J6" s="44">
        <f>IF(I6="","",$U$7/I6)</f>
        <v>45</v>
      </c>
      <c r="K6" s="45">
        <v>46063</v>
      </c>
      <c r="L6" s="41">
        <f ca="1">IF(K6="","",TODAY()-K6)</f>
        <v>12</v>
      </c>
      <c r="M6" s="46" t="str">
        <f ca="1">IF(L6="","",IF(L6&gt;=$U$8,"デッドストック",IF(L6&gt;=$U$9,"長期滞留",IF(L6&gt;=30,"注意","正常"))))</f>
        <v>正常</v>
      </c>
      <c r="N6" s="47" t="str">
        <f t="shared" ref="N6:N30" ca="1" si="1">IF(M6="デッドストック","⚠","")</f>
        <v/>
      </c>
      <c r="O6" s="48" t="s">
        <v>21</v>
      </c>
      <c r="T6" s="1" t="s">
        <v>0</v>
      </c>
      <c r="U6" s="2"/>
    </row>
    <row r="7" spans="2:21" x14ac:dyDescent="0.2">
      <c r="B7" s="53" t="s">
        <v>23</v>
      </c>
      <c r="C7" s="9" t="s">
        <v>24</v>
      </c>
      <c r="D7" s="9" t="s">
        <v>20</v>
      </c>
      <c r="E7" s="10">
        <v>80</v>
      </c>
      <c r="F7" s="10">
        <v>78</v>
      </c>
      <c r="G7" s="11">
        <f>IF(OR(E7="",F7=""),"",(E7+F7)/2)</f>
        <v>79</v>
      </c>
      <c r="H7" s="12">
        <v>24000</v>
      </c>
      <c r="I7" s="13">
        <f t="shared" ref="I7:I30" si="2">IF(OR(E7="",F7="",G7="",G7=0),"",(E7-F7)/G7)</f>
        <v>2.5316455696202531E-2</v>
      </c>
      <c r="J7" s="14">
        <f>IF(I7="","",$U$7/I7)</f>
        <v>1185</v>
      </c>
      <c r="K7" s="15">
        <v>45945</v>
      </c>
      <c r="L7" s="11">
        <f t="shared" ref="L7:L30" ca="1" si="3">IF(K7="","",TODAY()-K7)</f>
        <v>130</v>
      </c>
      <c r="M7" s="16" t="str">
        <f ca="1">IF(L7="","",IF(L7&gt;=$U$8,"デッドストック",IF(L7&gt;=$U$9,"長期滞留",IF(L7&gt;=30,"注意","正常"))))</f>
        <v>長期滞留</v>
      </c>
      <c r="N7" s="17" t="str">
        <f t="shared" ca="1" si="1"/>
        <v/>
      </c>
      <c r="O7" s="27" t="s">
        <v>25</v>
      </c>
      <c r="T7" s="3" t="s">
        <v>1</v>
      </c>
      <c r="U7" s="4">
        <v>30</v>
      </c>
    </row>
    <row r="8" spans="2:21" x14ac:dyDescent="0.2">
      <c r="B8" s="53" t="s">
        <v>27</v>
      </c>
      <c r="C8" s="9" t="s">
        <v>28</v>
      </c>
      <c r="D8" s="9" t="s">
        <v>29</v>
      </c>
      <c r="E8" s="10">
        <v>200</v>
      </c>
      <c r="F8" s="10">
        <v>130</v>
      </c>
      <c r="G8" s="11">
        <f t="shared" si="0"/>
        <v>165</v>
      </c>
      <c r="H8" s="12">
        <v>95000</v>
      </c>
      <c r="I8" s="13">
        <f t="shared" si="2"/>
        <v>0.42424242424242425</v>
      </c>
      <c r="J8" s="14">
        <f>IF(I8="","",$U$7/I8)</f>
        <v>70.714285714285708</v>
      </c>
      <c r="K8" s="15">
        <v>46054</v>
      </c>
      <c r="L8" s="11">
        <f t="shared" ca="1" si="3"/>
        <v>21</v>
      </c>
      <c r="M8" s="16" t="str">
        <f ca="1">IF(L8="","",IF(L8&gt;=$U$8,"デッドストック",IF(L8&gt;=$U$9,"長期滞留",IF(L8&gt;=30,"注意","正常"))))</f>
        <v>正常</v>
      </c>
      <c r="N8" s="17" t="str">
        <f t="shared" ca="1" si="1"/>
        <v/>
      </c>
      <c r="O8" s="27" t="s">
        <v>30</v>
      </c>
      <c r="T8" s="3" t="s">
        <v>2</v>
      </c>
      <c r="U8" s="4">
        <v>180</v>
      </c>
    </row>
    <row r="9" spans="2:21" x14ac:dyDescent="0.2">
      <c r="B9" s="53" t="s">
        <v>32</v>
      </c>
      <c r="C9" s="9" t="s">
        <v>33</v>
      </c>
      <c r="D9" s="9" t="s">
        <v>34</v>
      </c>
      <c r="E9" s="10">
        <v>60</v>
      </c>
      <c r="F9" s="10">
        <v>58</v>
      </c>
      <c r="G9" s="11">
        <f t="shared" si="0"/>
        <v>59</v>
      </c>
      <c r="H9" s="12">
        <v>6000</v>
      </c>
      <c r="I9" s="13">
        <f t="shared" si="2"/>
        <v>3.3898305084745763E-2</v>
      </c>
      <c r="J9" s="14">
        <f>IF(I9="","",$U$7/I9)</f>
        <v>885</v>
      </c>
      <c r="K9" s="15">
        <v>45839</v>
      </c>
      <c r="L9" s="11">
        <f t="shared" ca="1" si="3"/>
        <v>236</v>
      </c>
      <c r="M9" s="16" t="str">
        <f ca="1">IF(L9="","",IF(L9&gt;=$U$8,"デッドストック",IF(L9&gt;=$U$9,"長期滞留",IF(L9&gt;=30,"注意","正常"))))</f>
        <v>デッドストック</v>
      </c>
      <c r="N9" s="17" t="str">
        <f t="shared" ca="1" si="1"/>
        <v>⚠</v>
      </c>
      <c r="O9" s="27" t="s">
        <v>35</v>
      </c>
      <c r="T9" s="3" t="s">
        <v>3</v>
      </c>
      <c r="U9" s="4">
        <v>90</v>
      </c>
    </row>
    <row r="10" spans="2:21" x14ac:dyDescent="0.2">
      <c r="B10" s="53" t="s">
        <v>37</v>
      </c>
      <c r="C10" s="9" t="s">
        <v>38</v>
      </c>
      <c r="D10" s="9" t="s">
        <v>39</v>
      </c>
      <c r="E10" s="10">
        <v>500</v>
      </c>
      <c r="F10" s="10">
        <v>460</v>
      </c>
      <c r="G10" s="11">
        <f t="shared" si="0"/>
        <v>480</v>
      </c>
      <c r="H10" s="12">
        <v>18000</v>
      </c>
      <c r="I10" s="13">
        <f t="shared" si="2"/>
        <v>8.3333333333333329E-2</v>
      </c>
      <c r="J10" s="14">
        <f>IF(I10="","",$U$7/I10)</f>
        <v>360</v>
      </c>
      <c r="K10" s="15">
        <v>46047</v>
      </c>
      <c r="L10" s="11">
        <f t="shared" ca="1" si="3"/>
        <v>28</v>
      </c>
      <c r="M10" s="16" t="str">
        <f ca="1">IF(L10="","",IF(L10&gt;=$U$8,"デッドストック",IF(L10&gt;=$U$9,"長期滞留",IF(L10&gt;=30,"注意","正常"))))</f>
        <v>正常</v>
      </c>
      <c r="N10" s="17" t="str">
        <f t="shared" ca="1" si="1"/>
        <v/>
      </c>
      <c r="O10" s="27" t="s">
        <v>40</v>
      </c>
    </row>
    <row r="11" spans="2:21" x14ac:dyDescent="0.2">
      <c r="B11" s="53" t="s">
        <v>42</v>
      </c>
      <c r="C11" s="9" t="s">
        <v>43</v>
      </c>
      <c r="D11" s="9" t="s">
        <v>34</v>
      </c>
      <c r="E11" s="10">
        <v>150</v>
      </c>
      <c r="F11" s="10">
        <v>70</v>
      </c>
      <c r="G11" s="11">
        <f t="shared" si="0"/>
        <v>110</v>
      </c>
      <c r="H11" s="12">
        <v>210000</v>
      </c>
      <c r="I11" s="13">
        <f t="shared" si="2"/>
        <v>0.72727272727272729</v>
      </c>
      <c r="J11" s="14">
        <f>IF(I11="","",$U$7/I11)</f>
        <v>41.25</v>
      </c>
      <c r="K11" s="15">
        <v>46058</v>
      </c>
      <c r="L11" s="11">
        <f t="shared" ca="1" si="3"/>
        <v>17</v>
      </c>
      <c r="M11" s="16" t="str">
        <f ca="1">IF(L11="","",IF(L11&gt;=$U$8,"デッドストック",IF(L11&gt;=$U$9,"長期滞留",IF(L11&gt;=30,"注意","正常"))))</f>
        <v>正常</v>
      </c>
      <c r="N11" s="17" t="str">
        <f t="shared" ca="1" si="1"/>
        <v/>
      </c>
      <c r="O11" s="27" t="s">
        <v>44</v>
      </c>
      <c r="T11" s="1" t="s">
        <v>22</v>
      </c>
    </row>
    <row r="12" spans="2:21" x14ac:dyDescent="0.2">
      <c r="B12" s="53" t="s">
        <v>46</v>
      </c>
      <c r="C12" s="9" t="s">
        <v>47</v>
      </c>
      <c r="D12" s="9" t="s">
        <v>20</v>
      </c>
      <c r="E12" s="10">
        <v>90</v>
      </c>
      <c r="F12" s="10">
        <v>40</v>
      </c>
      <c r="G12" s="11">
        <f t="shared" si="0"/>
        <v>65</v>
      </c>
      <c r="H12" s="12">
        <v>120000</v>
      </c>
      <c r="I12" s="13">
        <f t="shared" si="2"/>
        <v>0.76923076923076927</v>
      </c>
      <c r="J12" s="14">
        <f>IF(I12="","",$U$7/I12)</f>
        <v>39</v>
      </c>
      <c r="K12" s="15">
        <v>46061</v>
      </c>
      <c r="L12" s="11">
        <f t="shared" ca="1" si="3"/>
        <v>14</v>
      </c>
      <c r="M12" s="16" t="str">
        <f ca="1">IF(L12="","",IF(L12&gt;=$U$8,"デッドストック",IF(L12&gt;=$U$9,"長期滞留",IF(L12&gt;=30,"注意","正常"))))</f>
        <v>正常</v>
      </c>
      <c r="N12" s="17" t="str">
        <f t="shared" ca="1" si="1"/>
        <v/>
      </c>
      <c r="O12" s="27" t="s">
        <v>48</v>
      </c>
      <c r="T12" s="3" t="s">
        <v>26</v>
      </c>
      <c r="U12" s="5">
        <f>IFERROR(AVERAGEIF(I6:I30,"&gt;0"),"")</f>
        <v>0.37698086384479967</v>
      </c>
    </row>
    <row r="13" spans="2:21" x14ac:dyDescent="0.2">
      <c r="B13" s="53" t="s">
        <v>49</v>
      </c>
      <c r="C13" s="9" t="s">
        <v>50</v>
      </c>
      <c r="D13" s="9" t="s">
        <v>34</v>
      </c>
      <c r="E13" s="10">
        <v>110</v>
      </c>
      <c r="F13" s="10">
        <v>95</v>
      </c>
      <c r="G13" s="11">
        <f t="shared" si="0"/>
        <v>102.5</v>
      </c>
      <c r="H13" s="12">
        <v>35000</v>
      </c>
      <c r="I13" s="13">
        <f t="shared" si="2"/>
        <v>0.14634146341463414</v>
      </c>
      <c r="J13" s="14">
        <f>IF(I13="","",$U$7/I13)</f>
        <v>205</v>
      </c>
      <c r="K13" s="15">
        <v>46011</v>
      </c>
      <c r="L13" s="11">
        <f t="shared" ca="1" si="3"/>
        <v>64</v>
      </c>
      <c r="M13" s="16" t="str">
        <f ca="1">IF(L13="","",IF(L13&gt;=$U$8,"デッドストック",IF(L13&gt;=$U$9,"長期滞留",IF(L13&gt;=30,"注意","正常"))))</f>
        <v>注意</v>
      </c>
      <c r="N13" s="17" t="str">
        <f t="shared" ca="1" si="1"/>
        <v/>
      </c>
      <c r="O13" s="27" t="s">
        <v>51</v>
      </c>
      <c r="T13" s="3" t="s">
        <v>31</v>
      </c>
      <c r="U13" s="6">
        <f ca="1">COUNTIF(M6:M30,"デッドストック")</f>
        <v>2</v>
      </c>
    </row>
    <row r="14" spans="2:21" x14ac:dyDescent="0.2">
      <c r="B14" s="53" t="s">
        <v>52</v>
      </c>
      <c r="C14" s="9" t="s">
        <v>53</v>
      </c>
      <c r="D14" s="9" t="s">
        <v>54</v>
      </c>
      <c r="E14" s="10">
        <v>75</v>
      </c>
      <c r="F14" s="10">
        <v>30</v>
      </c>
      <c r="G14" s="11">
        <f t="shared" si="0"/>
        <v>52.5</v>
      </c>
      <c r="H14" s="12">
        <v>160000</v>
      </c>
      <c r="I14" s="13">
        <f t="shared" si="2"/>
        <v>0.8571428571428571</v>
      </c>
      <c r="J14" s="14">
        <f>IF(I14="","",$U$7/I14)</f>
        <v>35</v>
      </c>
      <c r="K14" s="15">
        <v>46065</v>
      </c>
      <c r="L14" s="11">
        <f t="shared" ca="1" si="3"/>
        <v>10</v>
      </c>
      <c r="M14" s="16" t="str">
        <f ca="1">IF(L14="","",IF(L14&gt;=$U$8,"デッドストック",IF(L14&gt;=$U$9,"長期滞留",IF(L14&gt;=30,"注意","正常"))))</f>
        <v>正常</v>
      </c>
      <c r="N14" s="17" t="str">
        <f t="shared" ca="1" si="1"/>
        <v/>
      </c>
      <c r="O14" s="27" t="s">
        <v>55</v>
      </c>
      <c r="T14" s="3" t="s">
        <v>36</v>
      </c>
      <c r="U14" s="6">
        <f ca="1">COUNTIF(M6:M30,"長期滞留")</f>
        <v>1</v>
      </c>
    </row>
    <row r="15" spans="2:21" x14ac:dyDescent="0.2">
      <c r="B15" s="53" t="s">
        <v>56</v>
      </c>
      <c r="C15" s="9" t="s">
        <v>57</v>
      </c>
      <c r="D15" s="9" t="s">
        <v>20</v>
      </c>
      <c r="E15" s="10">
        <v>140</v>
      </c>
      <c r="F15" s="10">
        <v>135</v>
      </c>
      <c r="G15" s="11">
        <f t="shared" si="0"/>
        <v>137.5</v>
      </c>
      <c r="H15" s="12">
        <v>15000</v>
      </c>
      <c r="I15" s="13">
        <f t="shared" si="2"/>
        <v>3.6363636363636362E-2</v>
      </c>
      <c r="J15" s="14">
        <f>IF(I15="","",$U$7/I15)</f>
        <v>825</v>
      </c>
      <c r="K15" s="15">
        <v>45809</v>
      </c>
      <c r="L15" s="11">
        <f t="shared" ca="1" si="3"/>
        <v>266</v>
      </c>
      <c r="M15" s="16" t="str">
        <f ca="1">IF(L15="","",IF(L15&gt;=$U$8,"デッドストック",IF(L15&gt;=$U$9,"長期滞留",IF(L15&gt;=30,"注意","正常"))))</f>
        <v>デッドストック</v>
      </c>
      <c r="N15" s="17" t="str">
        <f t="shared" ca="1" si="1"/>
        <v>⚠</v>
      </c>
      <c r="O15" s="27" t="s">
        <v>58</v>
      </c>
      <c r="T15" s="3" t="s">
        <v>41</v>
      </c>
      <c r="U15" s="6">
        <f ca="1">SUMIF(M6:M30,"&lt;&gt;正常",F6:F30)</f>
        <v>366</v>
      </c>
    </row>
    <row r="16" spans="2:21" x14ac:dyDescent="0.2">
      <c r="B16" s="26"/>
      <c r="C16" s="9"/>
      <c r="D16" s="9"/>
      <c r="E16" s="18"/>
      <c r="F16" s="18"/>
      <c r="G16" s="19" t="str">
        <f t="shared" si="0"/>
        <v/>
      </c>
      <c r="H16" s="20"/>
      <c r="I16" s="21" t="str">
        <f t="shared" si="2"/>
        <v/>
      </c>
      <c r="J16" s="22" t="str">
        <f>IF(I16="","",$U$7/I16)</f>
        <v/>
      </c>
      <c r="K16" s="23"/>
      <c r="L16" s="19" t="str">
        <f t="shared" ca="1" si="3"/>
        <v/>
      </c>
      <c r="M16" s="24" t="str">
        <f ca="1">IF(L16="","",IF(L16&gt;=$U$8,"デッドストック",IF(L16&gt;=$U$9,"長期滞留",IF(L16&gt;=30,"注意","正常"))))</f>
        <v/>
      </c>
      <c r="N16" s="25" t="str">
        <f t="shared" ca="1" si="1"/>
        <v/>
      </c>
      <c r="O16" s="27"/>
      <c r="T16" s="3" t="s">
        <v>45</v>
      </c>
      <c r="U16" s="5" t="str">
        <f ca="1">IFERROR(_xludf.MINIFS(I6:I30,I6:I30,"&gt;0"),"")</f>
        <v/>
      </c>
    </row>
    <row r="17" spans="2:15" x14ac:dyDescent="0.2">
      <c r="B17" s="26"/>
      <c r="C17" s="9"/>
      <c r="D17" s="9"/>
      <c r="E17" s="18"/>
      <c r="F17" s="18"/>
      <c r="G17" s="19" t="str">
        <f t="shared" si="0"/>
        <v/>
      </c>
      <c r="H17" s="20"/>
      <c r="I17" s="21" t="str">
        <f t="shared" si="2"/>
        <v/>
      </c>
      <c r="J17" s="22" t="str">
        <f>IF(I17="","",$U$7/I17)</f>
        <v/>
      </c>
      <c r="K17" s="23"/>
      <c r="L17" s="19" t="str">
        <f t="shared" ca="1" si="3"/>
        <v/>
      </c>
      <c r="M17" s="24" t="str">
        <f ca="1">IF(L17="","",IF(L17&gt;=$U$8,"デッドストック",IF(L17&gt;=$U$9,"長期滞留",IF(L17&gt;=30,"注意","正常"))))</f>
        <v/>
      </c>
      <c r="N17" s="25" t="str">
        <f t="shared" ca="1" si="1"/>
        <v/>
      </c>
      <c r="O17" s="27"/>
    </row>
    <row r="18" spans="2:15" x14ac:dyDescent="0.2">
      <c r="B18" s="26"/>
      <c r="C18" s="9"/>
      <c r="D18" s="9"/>
      <c r="E18" s="18"/>
      <c r="F18" s="18"/>
      <c r="G18" s="19" t="str">
        <f t="shared" si="0"/>
        <v/>
      </c>
      <c r="H18" s="20"/>
      <c r="I18" s="21" t="str">
        <f t="shared" si="2"/>
        <v/>
      </c>
      <c r="J18" s="22" t="str">
        <f>IF(I18="","",$U$7/I18)</f>
        <v/>
      </c>
      <c r="K18" s="23"/>
      <c r="L18" s="19" t="str">
        <f t="shared" ca="1" si="3"/>
        <v/>
      </c>
      <c r="M18" s="24" t="str">
        <f ca="1">IF(L18="","",IF(L18&gt;=$U$8,"デッドストック",IF(L18&gt;=$U$9,"長期滞留",IF(L18&gt;=30,"注意","正常"))))</f>
        <v/>
      </c>
      <c r="N18" s="25" t="str">
        <f t="shared" ca="1" si="1"/>
        <v/>
      </c>
      <c r="O18" s="27"/>
    </row>
    <row r="19" spans="2:15" x14ac:dyDescent="0.2">
      <c r="B19" s="26"/>
      <c r="C19" s="9"/>
      <c r="D19" s="9"/>
      <c r="E19" s="18"/>
      <c r="F19" s="18"/>
      <c r="G19" s="19" t="str">
        <f t="shared" si="0"/>
        <v/>
      </c>
      <c r="H19" s="20"/>
      <c r="I19" s="21" t="str">
        <f t="shared" si="2"/>
        <v/>
      </c>
      <c r="J19" s="22" t="str">
        <f>IF(I19="","",$U$7/I19)</f>
        <v/>
      </c>
      <c r="K19" s="23"/>
      <c r="L19" s="19" t="str">
        <f t="shared" ca="1" si="3"/>
        <v/>
      </c>
      <c r="M19" s="24" t="str">
        <f ca="1">IF(L19="","",IF(L19&gt;=$U$8,"デッドストック",IF(L19&gt;=$U$9,"長期滞留",IF(L19&gt;=30,"注意","正常"))))</f>
        <v/>
      </c>
      <c r="N19" s="25" t="str">
        <f t="shared" ca="1" si="1"/>
        <v/>
      </c>
      <c r="O19" s="27"/>
    </row>
    <row r="20" spans="2:15" x14ac:dyDescent="0.2">
      <c r="B20" s="26"/>
      <c r="C20" s="9"/>
      <c r="D20" s="9"/>
      <c r="E20" s="18"/>
      <c r="F20" s="18"/>
      <c r="G20" s="19" t="str">
        <f t="shared" si="0"/>
        <v/>
      </c>
      <c r="H20" s="20"/>
      <c r="I20" s="21" t="str">
        <f t="shared" si="2"/>
        <v/>
      </c>
      <c r="J20" s="22" t="str">
        <f>IF(I20="","",$U$7/I20)</f>
        <v/>
      </c>
      <c r="K20" s="23"/>
      <c r="L20" s="19" t="str">
        <f t="shared" ca="1" si="3"/>
        <v/>
      </c>
      <c r="M20" s="24" t="str">
        <f ca="1">IF(L20="","",IF(L20&gt;=$U$8,"デッドストック",IF(L20&gt;=$U$9,"長期滞留",IF(L20&gt;=30,"注意","正常"))))</f>
        <v/>
      </c>
      <c r="N20" s="25" t="str">
        <f t="shared" ca="1" si="1"/>
        <v/>
      </c>
      <c r="O20" s="27"/>
    </row>
    <row r="21" spans="2:15" x14ac:dyDescent="0.2">
      <c r="B21" s="26"/>
      <c r="C21" s="9"/>
      <c r="D21" s="9"/>
      <c r="E21" s="18"/>
      <c r="F21" s="18"/>
      <c r="G21" s="19" t="str">
        <f t="shared" si="0"/>
        <v/>
      </c>
      <c r="H21" s="20"/>
      <c r="I21" s="21" t="str">
        <f t="shared" si="2"/>
        <v/>
      </c>
      <c r="J21" s="22" t="str">
        <f>IF(I21="","",$U$7/I21)</f>
        <v/>
      </c>
      <c r="K21" s="23"/>
      <c r="L21" s="19" t="str">
        <f t="shared" ca="1" si="3"/>
        <v/>
      </c>
      <c r="M21" s="24" t="str">
        <f ca="1">IF(L21="","",IF(L21&gt;=$U$8,"デッドストック",IF(L21&gt;=$U$9,"長期滞留",IF(L21&gt;=30,"注意","正常"))))</f>
        <v/>
      </c>
      <c r="N21" s="25" t="str">
        <f t="shared" ca="1" si="1"/>
        <v/>
      </c>
      <c r="O21" s="27"/>
    </row>
    <row r="22" spans="2:15" x14ac:dyDescent="0.2">
      <c r="B22" s="26"/>
      <c r="C22" s="9"/>
      <c r="D22" s="9"/>
      <c r="E22" s="18"/>
      <c r="F22" s="18"/>
      <c r="G22" s="19" t="str">
        <f t="shared" si="0"/>
        <v/>
      </c>
      <c r="H22" s="20"/>
      <c r="I22" s="21" t="str">
        <f t="shared" si="2"/>
        <v/>
      </c>
      <c r="J22" s="22" t="str">
        <f>IF(I22="","",$U$7/I22)</f>
        <v/>
      </c>
      <c r="K22" s="23"/>
      <c r="L22" s="19" t="str">
        <f t="shared" ca="1" si="3"/>
        <v/>
      </c>
      <c r="M22" s="24" t="str">
        <f ca="1">IF(L22="","",IF(L22&gt;=$U$8,"デッドストック",IF(L22&gt;=$U$9,"長期滞留",IF(L22&gt;=30,"注意","正常"))))</f>
        <v/>
      </c>
      <c r="N22" s="25" t="str">
        <f t="shared" ca="1" si="1"/>
        <v/>
      </c>
      <c r="O22" s="27"/>
    </row>
    <row r="23" spans="2:15" x14ac:dyDescent="0.2">
      <c r="B23" s="26"/>
      <c r="C23" s="9"/>
      <c r="D23" s="9"/>
      <c r="E23" s="18"/>
      <c r="F23" s="18"/>
      <c r="G23" s="19" t="str">
        <f t="shared" si="0"/>
        <v/>
      </c>
      <c r="H23" s="20"/>
      <c r="I23" s="21" t="str">
        <f t="shared" si="2"/>
        <v/>
      </c>
      <c r="J23" s="22" t="str">
        <f>IF(I23="","",$U$7/I23)</f>
        <v/>
      </c>
      <c r="K23" s="23"/>
      <c r="L23" s="19" t="str">
        <f t="shared" ca="1" si="3"/>
        <v/>
      </c>
      <c r="M23" s="24" t="str">
        <f ca="1">IF(L23="","",IF(L23&gt;=$U$8,"デッドストック",IF(L23&gt;=$U$9,"長期滞留",IF(L23&gt;=30,"注意","正常"))))</f>
        <v/>
      </c>
      <c r="N23" s="25" t="str">
        <f t="shared" ca="1" si="1"/>
        <v/>
      </c>
      <c r="O23" s="27"/>
    </row>
    <row r="24" spans="2:15" x14ac:dyDescent="0.2">
      <c r="B24" s="26"/>
      <c r="C24" s="9"/>
      <c r="D24" s="9"/>
      <c r="E24" s="18"/>
      <c r="F24" s="18"/>
      <c r="G24" s="19" t="str">
        <f t="shared" si="0"/>
        <v/>
      </c>
      <c r="H24" s="20"/>
      <c r="I24" s="21" t="str">
        <f t="shared" si="2"/>
        <v/>
      </c>
      <c r="J24" s="22" t="str">
        <f>IF(I24="","",$U$7/I24)</f>
        <v/>
      </c>
      <c r="K24" s="23"/>
      <c r="L24" s="19" t="str">
        <f t="shared" ca="1" si="3"/>
        <v/>
      </c>
      <c r="M24" s="24" t="str">
        <f ca="1">IF(L24="","",IF(L24&gt;=$U$8,"デッドストック",IF(L24&gt;=$U$9,"長期滞留",IF(L24&gt;=30,"注意","正常"))))</f>
        <v/>
      </c>
      <c r="N24" s="25" t="str">
        <f t="shared" ca="1" si="1"/>
        <v/>
      </c>
      <c r="O24" s="27"/>
    </row>
    <row r="25" spans="2:15" x14ac:dyDescent="0.2">
      <c r="B25" s="26"/>
      <c r="C25" s="9"/>
      <c r="D25" s="9"/>
      <c r="E25" s="18"/>
      <c r="F25" s="18"/>
      <c r="G25" s="19" t="str">
        <f t="shared" si="0"/>
        <v/>
      </c>
      <c r="H25" s="20"/>
      <c r="I25" s="21" t="str">
        <f t="shared" si="2"/>
        <v/>
      </c>
      <c r="J25" s="22" t="str">
        <f>IF(I25="","",$U$7/I25)</f>
        <v/>
      </c>
      <c r="K25" s="23"/>
      <c r="L25" s="19" t="str">
        <f t="shared" ca="1" si="3"/>
        <v/>
      </c>
      <c r="M25" s="24" t="str">
        <f ca="1">IF(L25="","",IF(L25&gt;=$U$8,"デッドストック",IF(L25&gt;=$U$9,"長期滞留",IF(L25&gt;=30,"注意","正常"))))</f>
        <v/>
      </c>
      <c r="N25" s="25" t="str">
        <f t="shared" ca="1" si="1"/>
        <v/>
      </c>
      <c r="O25" s="27"/>
    </row>
    <row r="26" spans="2:15" x14ac:dyDescent="0.2">
      <c r="B26" s="26"/>
      <c r="C26" s="9"/>
      <c r="D26" s="9"/>
      <c r="E26" s="18"/>
      <c r="F26" s="18"/>
      <c r="G26" s="19" t="str">
        <f t="shared" si="0"/>
        <v/>
      </c>
      <c r="H26" s="20"/>
      <c r="I26" s="21" t="str">
        <f t="shared" si="2"/>
        <v/>
      </c>
      <c r="J26" s="22" t="str">
        <f>IF(I26="","",$U$7/I26)</f>
        <v/>
      </c>
      <c r="K26" s="23"/>
      <c r="L26" s="19" t="str">
        <f t="shared" ca="1" si="3"/>
        <v/>
      </c>
      <c r="M26" s="24" t="str">
        <f ca="1">IF(L26="","",IF(L26&gt;=$U$8,"デッドストック",IF(L26&gt;=$U$9,"長期滞留",IF(L26&gt;=30,"注意","正常"))))</f>
        <v/>
      </c>
      <c r="N26" s="25" t="str">
        <f t="shared" ca="1" si="1"/>
        <v/>
      </c>
      <c r="O26" s="27"/>
    </row>
    <row r="27" spans="2:15" x14ac:dyDescent="0.2">
      <c r="B27" s="26"/>
      <c r="C27" s="9"/>
      <c r="D27" s="9"/>
      <c r="E27" s="18"/>
      <c r="F27" s="18"/>
      <c r="G27" s="19" t="str">
        <f t="shared" si="0"/>
        <v/>
      </c>
      <c r="H27" s="20"/>
      <c r="I27" s="21" t="str">
        <f t="shared" si="2"/>
        <v/>
      </c>
      <c r="J27" s="22" t="str">
        <f>IF(I27="","",$U$7/I27)</f>
        <v/>
      </c>
      <c r="K27" s="23"/>
      <c r="L27" s="19" t="str">
        <f t="shared" ca="1" si="3"/>
        <v/>
      </c>
      <c r="M27" s="24" t="str">
        <f ca="1">IF(L27="","",IF(L27&gt;=$U$8,"デッドストック",IF(L27&gt;=$U$9,"長期滞留",IF(L27&gt;=30,"注意","正常"))))</f>
        <v/>
      </c>
      <c r="N27" s="25" t="str">
        <f t="shared" ca="1" si="1"/>
        <v/>
      </c>
      <c r="O27" s="27"/>
    </row>
    <row r="28" spans="2:15" x14ac:dyDescent="0.2">
      <c r="B28" s="26"/>
      <c r="C28" s="9"/>
      <c r="D28" s="9"/>
      <c r="E28" s="18"/>
      <c r="F28" s="18"/>
      <c r="G28" s="19" t="str">
        <f t="shared" si="0"/>
        <v/>
      </c>
      <c r="H28" s="20"/>
      <c r="I28" s="21" t="str">
        <f t="shared" si="2"/>
        <v/>
      </c>
      <c r="J28" s="22" t="str">
        <f>IF(I28="","",$U$7/I28)</f>
        <v/>
      </c>
      <c r="K28" s="23"/>
      <c r="L28" s="19" t="str">
        <f t="shared" ca="1" si="3"/>
        <v/>
      </c>
      <c r="M28" s="24" t="str">
        <f ca="1">IF(L28="","",IF(L28&gt;=$U$8,"デッドストック",IF(L28&gt;=$U$9,"長期滞留",IF(L28&gt;=30,"注意","正常"))))</f>
        <v/>
      </c>
      <c r="N28" s="25" t="str">
        <f t="shared" ca="1" si="1"/>
        <v/>
      </c>
      <c r="O28" s="27"/>
    </row>
    <row r="29" spans="2:15" x14ac:dyDescent="0.2">
      <c r="B29" s="26"/>
      <c r="C29" s="9"/>
      <c r="D29" s="9"/>
      <c r="E29" s="18"/>
      <c r="F29" s="18"/>
      <c r="G29" s="19" t="str">
        <f t="shared" si="0"/>
        <v/>
      </c>
      <c r="H29" s="20"/>
      <c r="I29" s="21" t="str">
        <f t="shared" si="2"/>
        <v/>
      </c>
      <c r="J29" s="22" t="str">
        <f>IF(I29="","",$U$7/I29)</f>
        <v/>
      </c>
      <c r="K29" s="23"/>
      <c r="L29" s="19" t="str">
        <f t="shared" ca="1" si="3"/>
        <v/>
      </c>
      <c r="M29" s="24" t="str">
        <f ca="1">IF(L29="","",IF(L29&gt;=$U$8,"デッドストック",IF(L29&gt;=$U$9,"長期滞留",IF(L29&gt;=30,"注意","正常"))))</f>
        <v/>
      </c>
      <c r="N29" s="25" t="str">
        <f t="shared" ca="1" si="1"/>
        <v/>
      </c>
      <c r="O29" s="27"/>
    </row>
    <row r="30" spans="2:15" ht="13.8" thickBot="1" x14ac:dyDescent="0.25">
      <c r="B30" s="28"/>
      <c r="C30" s="29"/>
      <c r="D30" s="29"/>
      <c r="E30" s="30"/>
      <c r="F30" s="30"/>
      <c r="G30" s="31" t="str">
        <f t="shared" si="0"/>
        <v/>
      </c>
      <c r="H30" s="32"/>
      <c r="I30" s="33" t="str">
        <f t="shared" si="2"/>
        <v/>
      </c>
      <c r="J30" s="34" t="str">
        <f>IF(I30="","",$U$7/I30)</f>
        <v/>
      </c>
      <c r="K30" s="35"/>
      <c r="L30" s="31" t="str">
        <f t="shared" ca="1" si="3"/>
        <v/>
      </c>
      <c r="M30" s="36" t="str">
        <f ca="1">IF(L30="","",IF(L30&gt;=$U$8,"デッドストック",IF(L30&gt;=$U$9,"長期滞留",IF(L30&gt;=30,"注意","正常"))))</f>
        <v/>
      </c>
      <c r="N30" s="37" t="str">
        <f t="shared" ca="1" si="1"/>
        <v/>
      </c>
      <c r="O30" s="38"/>
    </row>
  </sheetData>
  <phoneticPr fontId="6"/>
  <conditionalFormatting sqref="I6:I30">
    <cfRule type="cellIs" dxfId="4" priority="3" operator="lessThan">
      <formula>1</formula>
    </cfRule>
  </conditionalFormatting>
  <conditionalFormatting sqref="U13">
    <cfRule type="cellIs" dxfId="3" priority="4" operator="greaterThan">
      <formula>0</formula>
    </cfRule>
  </conditionalFormatting>
  <conditionalFormatting sqref="U14">
    <cfRule type="cellIs" dxfId="2" priority="5" operator="greaterThan">
      <formula>0</formula>
    </cfRule>
  </conditionalFormatting>
  <conditionalFormatting sqref="L6:L30">
    <cfRule type="cellIs" dxfId="1" priority="6" operator="greaterThanOrEqual">
      <formula>$U$8</formula>
    </cfRule>
    <cfRule type="cellIs" dxfId="0" priority="7" operator="greaterThanOrEqual">
      <formula>$U$9</formula>
    </cfRule>
  </conditionalFormatting>
  <pageMargins left="0.75" right="0.75" top="1" bottom="1" header="0.5" footer="0.5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在庫管理表</vt:lpstr>
      <vt:lpstr>在庫管理表!Print_Titles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2026-02-21T22:28:39Z</dcterms:created>
  <dcterms:modified xsi:type="dcterms:W3CDTF">2026-02-21T23:12:46Z</dcterms:modified>
</cp:coreProperties>
</file>